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120" windowHeight="1390" activeTab="0"/>
  </bookViews>
  <sheets>
    <sheet name="Variances" sheetId="1" r:id="rId1"/>
    <sheet name="Reserves" sheetId="2" r:id="rId2"/>
  </sheets>
  <definedNames>
    <definedName name="OLE_LINK1" localSheetId="0">'Variances'!$M$21</definedName>
    <definedName name="_xlnm.Print_Area" localSheetId="0">'Variances'!$A$1:$N$34</definedName>
  </definedNames>
  <calcPr fullCalcOnLoad="1"/>
</workbook>
</file>

<file path=xl/sharedStrings.xml><?xml version="1.0" encoding="utf-8"?>
<sst xmlns="http://schemas.openxmlformats.org/spreadsheetml/2006/main" count="53" uniqueCount="46">
  <si>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</si>
  <si>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</si>
  <si>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</si>
  <si>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</si>
  <si>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</si>
  <si>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</si>
  <si>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</si>
  <si>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</si>
  <si>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</si>
  <si>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</si>
  <si>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</si>
  <si>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</si>
  <si>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</si>
  <si>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</si>
  <si>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</si>
  <si>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</si>
  <si>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</si>
  <si>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</si>
  <si>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</si>
  <si>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</si>
  <si>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</si>
  <si>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</si>
  <si>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</si>
  <si>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</si>
  <si>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</si>
  <si>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</si>
  <si>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</si>
  <si>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</si>
  <si>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</si>
  <si>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</si>
  <si>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</si>
  <si>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</si>
  <si>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</si>
  <si>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</si>
  <si>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</si>
  <si>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</si>
  <si>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</si>
  <si>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</si>
  <si>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Little Waltham Parish Council</t>
  </si>
  <si>
    <t>Essex</t>
  </si>
  <si>
    <t>2019/20</t>
  </si>
  <si>
    <t>2020/21</t>
  </si>
  <si>
    <t>Not applicable</t>
  </si>
  <si>
    <t xml:space="preserve">The higher payment of £1,727 is because due to the Coronavirus the Clerk's salary and payments for pension, tax and NI were paid in March 2020 rather than April 2020 thus £660.40 was paid which would usually have been paid in April and only 11 payments of salary have been made in year end March 2021.  
In addition, in accordance with clause 2.16 of the latest version of the 'Joint Panel in Accountability and Governance guide' which clarifies that mileage and the working from home allowance should not be included as a staff cost such expenditure has been included in other expenditure this year but in year end March 2020 the sum of £506.60 for mileage and the sum of £207.96 being the working from home allowance were included within staff costs.  
Finally, the balance of £352.04 comprises additional overtime that was paid during year end March 2020 for work to set up a new Parish Council website and for the Parish Council magazine.
</t>
  </si>
  <si>
    <t>The differential of £14.450 can be explained as follows – 
Lower costs this year
Administration costs (for a planning and traffic report and extra editions of the Parish magazine.)       £4,204.52  
Hall hire (meetings online)    £   162.00
Allotments (water upgrade last year)   £3,231.29
Handyman      £    83.00
Open spaces (new roundabout last year)  £5,391.74
VAT (more capital projects)    £1,430.52
Total   £ 14,503.07
Less
Higher costs this year
Subscriptions      £      42.33
Vera Perkins donation    £       1.58
PPE       £       9.99
Difference      £14,449.17</t>
  </si>
  <si>
    <t xml:space="preserve">The precept was raised by £8,388 due to the following reasons
Increased amounts were required in the budget as follows - 
Allotments increased to cover new fencing on site  £1,096
Personnel to cover small increase in salary   £130.00
Parks and open spaces increased 
repair to wetpour    3,000 
increased rent for playing fields   £1,000 
increased litter picking    £1,000 
upgrade of tennis court    £5,500
more money for street furniture  £200
and new noticeboard    £1,950  12,650
less savings on handyman and war memorial   £1,238 £11,412
Total increases       12,638
Less a lower amount for administration    4,250.00
Total        £8,388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</si>
</sst>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2">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53" fillId="0" borderId="0" xfId="0" applyFont="1" applyAlignment="1">
      <alignment/>
    </xf>
    <xf numFmtId="0" fontId="53" fillId="0" borderId="0" xfId="0" applyFont="1" applyAlignment="1">
      <alignment horizontal="center"/>
    </xf>
    <xf numFmtId="3" fontId="53" fillId="0" borderId="0" xfId="0" applyNumberFormat="1" applyFont="1" applyAlignment="1">
      <alignment/>
    </xf>
    <xf numFmtId="10" fontId="53" fillId="0" borderId="0" xfId="0" applyNumberFormat="1" applyFont="1" applyAlignment="1">
      <alignment/>
    </xf>
    <xf numFmtId="0" fontId="53"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53" fillId="35" borderId="11" xfId="0" applyFont="1" applyFill="1" applyBorder="1" applyAlignment="1">
      <alignment wrapText="1"/>
    </xf>
    <xf numFmtId="0" fontId="54" fillId="0" borderId="0" xfId="0" applyFont="1" applyAlignment="1">
      <alignment/>
    </xf>
    <xf numFmtId="0" fontId="53" fillId="0" borderId="0" xfId="0" applyFont="1" applyAlignment="1">
      <alignment wrapText="1"/>
    </xf>
    <xf numFmtId="0" fontId="53" fillId="0" borderId="11" xfId="0" applyFont="1" applyBorder="1" applyAlignment="1">
      <alignment wrapText="1"/>
    </xf>
    <xf numFmtId="0" fontId="53" fillId="36" borderId="11" xfId="0" applyFont="1" applyFill="1" applyBorder="1" applyAlignment="1">
      <alignment wrapText="1"/>
    </xf>
    <xf numFmtId="0" fontId="53" fillId="0" borderId="0" xfId="0" applyFont="1" applyFill="1" applyAlignment="1">
      <alignment vertical="center"/>
    </xf>
    <xf numFmtId="0" fontId="53" fillId="0" borderId="0" xfId="0" applyFont="1" applyFill="1" applyAlignment="1">
      <alignment/>
    </xf>
    <xf numFmtId="3" fontId="4" fillId="0" borderId="0" xfId="0" applyNumberFormat="1" applyFont="1" applyFill="1" applyBorder="1" applyAlignment="1" applyProtection="1">
      <alignment horizontal="center"/>
      <protection locked="0"/>
    </xf>
    <xf numFmtId="10" fontId="53" fillId="0" borderId="0" xfId="0" applyNumberFormat="1" applyFont="1" applyFill="1" applyAlignment="1">
      <alignment/>
    </xf>
    <xf numFmtId="0" fontId="53" fillId="0" borderId="0" xfId="0" applyFont="1" applyFill="1" applyAlignment="1">
      <alignment horizontal="center"/>
    </xf>
    <xf numFmtId="0" fontId="53" fillId="0" borderId="0" xfId="0" applyFont="1" applyBorder="1" applyAlignment="1">
      <alignment horizontal="center" wrapText="1"/>
    </xf>
    <xf numFmtId="0" fontId="55" fillId="37" borderId="11" xfId="0" applyFont="1" applyFill="1" applyBorder="1" applyAlignment="1">
      <alignment horizontal="center" wrapText="1"/>
    </xf>
    <xf numFmtId="0" fontId="53" fillId="0" borderId="0" xfId="0" applyFont="1" applyAlignment="1">
      <alignment wrapText="1"/>
    </xf>
    <xf numFmtId="0" fontId="53" fillId="0" borderId="0" xfId="0" applyFont="1" applyBorder="1" applyAlignment="1">
      <alignment horizontal="left" vertical="center"/>
    </xf>
    <xf numFmtId="0" fontId="53" fillId="0" borderId="0" xfId="0" applyFont="1" applyAlignment="1">
      <alignment wrapText="1"/>
    </xf>
    <xf numFmtId="0" fontId="53" fillId="0" borderId="0" xfId="0" applyFont="1" applyFill="1" applyBorder="1" applyAlignment="1">
      <alignment horizontal="left" vertical="top" wrapText="1"/>
    </xf>
    <xf numFmtId="0" fontId="55" fillId="0" borderId="0" xfId="0" applyFont="1" applyAlignment="1">
      <alignment/>
    </xf>
    <xf numFmtId="0" fontId="53" fillId="0" borderId="0" xfId="0" applyFont="1" applyFill="1" applyAlignment="1">
      <alignment wrapText="1"/>
    </xf>
    <xf numFmtId="0" fontId="56" fillId="0" borderId="0" xfId="0" applyFont="1" applyAlignment="1">
      <alignment/>
    </xf>
    <xf numFmtId="0" fontId="57" fillId="0" borderId="0" xfId="0" applyFont="1" applyAlignment="1">
      <alignment horizontal="left" vertical="center" indent="2"/>
    </xf>
    <xf numFmtId="0" fontId="51" fillId="0" borderId="0" xfId="0" applyFont="1" applyAlignment="1">
      <alignment/>
    </xf>
    <xf numFmtId="0" fontId="58" fillId="0" borderId="0" xfId="0" applyFont="1" applyAlignment="1">
      <alignment/>
    </xf>
    <xf numFmtId="0" fontId="0" fillId="0" borderId="12" xfId="0" applyBorder="1" applyAlignment="1">
      <alignment/>
    </xf>
    <xf numFmtId="0" fontId="0" fillId="38" borderId="0" xfId="0" applyFill="1" applyAlignment="1">
      <alignment/>
    </xf>
    <xf numFmtId="0" fontId="51" fillId="0" borderId="13" xfId="0" applyFont="1" applyBorder="1" applyAlignment="1">
      <alignment/>
    </xf>
    <xf numFmtId="0" fontId="53" fillId="39" borderId="0" xfId="0" applyFont="1" applyFill="1" applyAlignment="1">
      <alignment/>
    </xf>
    <xf numFmtId="3" fontId="4" fillId="39" borderId="0" xfId="0" applyNumberFormat="1" applyFont="1" applyFill="1" applyBorder="1" applyAlignment="1" applyProtection="1">
      <alignment horizontal="center"/>
      <protection locked="0"/>
    </xf>
    <xf numFmtId="0" fontId="55" fillId="0" borderId="0" xfId="0" applyFont="1" applyAlignment="1">
      <alignment horizontal="center"/>
    </xf>
    <xf numFmtId="0" fontId="55" fillId="0" borderId="0" xfId="0" applyFont="1" applyAlignment="1">
      <alignment horizontal="center" wrapText="1"/>
    </xf>
    <xf numFmtId="0" fontId="55" fillId="0" borderId="11" xfId="0" applyFont="1" applyBorder="1" applyAlignment="1">
      <alignment wrapText="1"/>
    </xf>
    <xf numFmtId="0" fontId="0" fillId="0" borderId="0" xfId="0" applyFont="1" applyAlignment="1">
      <alignment/>
    </xf>
    <xf numFmtId="0" fontId="53" fillId="0" borderId="0" xfId="0" applyFont="1" applyAlignment="1">
      <alignment wrapText="1"/>
    </xf>
    <xf numFmtId="0" fontId="53"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horizontal="left" vertical="center"/>
    </xf>
    <xf numFmtId="0" fontId="53" fillId="0" borderId="0" xfId="0" applyFont="1" applyAlignment="1">
      <alignment vertical="center"/>
    </xf>
    <xf numFmtId="0" fontId="2" fillId="0" borderId="0" xfId="0" applyFont="1" applyBorder="1" applyAlignment="1">
      <alignment horizontal="left" vertical="center"/>
    </xf>
    <xf numFmtId="0" fontId="53" fillId="0" borderId="0" xfId="0" applyFont="1" applyBorder="1" applyAlignment="1">
      <alignment horizontal="left" vertical="center"/>
    </xf>
    <xf numFmtId="0" fontId="53" fillId="0" borderId="0" xfId="0" applyFont="1" applyAlignment="1">
      <alignment horizontal="left" vertical="center"/>
    </xf>
    <xf numFmtId="0" fontId="53" fillId="0" borderId="0" xfId="0" applyFont="1" applyAlignment="1">
      <alignment horizontal="left" vertical="center" wrapText="1"/>
    </xf>
    <xf numFmtId="0" fontId="53" fillId="0" borderId="0" xfId="0" applyFont="1" applyAlignment="1">
      <alignment wrapText="1"/>
    </xf>
    <xf numFmtId="0" fontId="53" fillId="0" borderId="14"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A10">
      <selection activeCell="M13" sqref="M13"/>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60.00390625" style="12" customWidth="1"/>
    <col min="14" max="14" width="86.00390625" style="3" bestFit="1" customWidth="1"/>
    <col min="15" max="22" width="9.140625" style="16" customWidth="1"/>
    <col min="23" max="16384" width="9.140625" style="3" customWidth="1"/>
  </cols>
  <sheetData>
    <row r="1" spans="1:12" ht="18">
      <c r="A1" s="46" t="s">
        <v>16</v>
      </c>
      <c r="B1" s="47"/>
      <c r="C1" s="47"/>
      <c r="D1" s="47"/>
      <c r="E1" s="47"/>
      <c r="F1" s="47"/>
      <c r="G1" s="47"/>
      <c r="H1" s="47"/>
      <c r="I1" s="47"/>
      <c r="J1" s="47"/>
      <c r="K1" s="47"/>
      <c r="L1" s="9"/>
    </row>
    <row r="2" spans="1:13" ht="15">
      <c r="A2" s="28" t="s">
        <v>17</v>
      </c>
      <c r="B2" s="23"/>
      <c r="C2" s="36" t="s">
        <v>38</v>
      </c>
      <c r="D2" s="23"/>
      <c r="E2" s="23"/>
      <c r="F2" s="23"/>
      <c r="G2" s="23"/>
      <c r="H2" s="23"/>
      <c r="I2" s="23"/>
      <c r="J2" s="23"/>
      <c r="K2" s="23"/>
      <c r="L2" s="9"/>
      <c r="M2" s="24"/>
    </row>
    <row r="3" spans="1:12" ht="14.25" customHeight="1">
      <c r="A3" s="28" t="s">
        <v>18</v>
      </c>
      <c r="C3" s="35" t="s">
        <v>39</v>
      </c>
      <c r="L3" s="9"/>
    </row>
    <row r="4" ht="13.5">
      <c r="A4" s="1" t="s">
        <v>36</v>
      </c>
    </row>
    <row r="5" spans="1:13" ht="99" customHeight="1">
      <c r="A5" s="43" t="s">
        <v>37</v>
      </c>
      <c r="B5" s="44"/>
      <c r="C5" s="44"/>
      <c r="D5" s="44"/>
      <c r="E5" s="44"/>
      <c r="F5" s="44"/>
      <c r="G5" s="44"/>
      <c r="H5" s="44"/>
      <c r="M5" s="24"/>
    </row>
    <row r="6" ht="13.5">
      <c r="A6" s="29"/>
    </row>
    <row r="7" spans="1:14" ht="13.5">
      <c r="A7" s="29"/>
      <c r="D7" s="4"/>
      <c r="F7" s="4"/>
      <c r="N7" s="26"/>
    </row>
    <row r="8" spans="4:14" ht="27.75">
      <c r="D8" s="37" t="s">
        <v>40</v>
      </c>
      <c r="E8" s="26"/>
      <c r="F8" s="37" t="s">
        <v>41</v>
      </c>
      <c r="G8" s="37" t="s">
        <v>0</v>
      </c>
      <c r="H8" s="37" t="s">
        <v>0</v>
      </c>
      <c r="I8" s="37"/>
      <c r="J8" s="37"/>
      <c r="K8" s="37"/>
      <c r="L8" s="38" t="s">
        <v>15</v>
      </c>
      <c r="M8" s="10" t="s">
        <v>10</v>
      </c>
      <c r="N8" s="39" t="s">
        <v>34</v>
      </c>
    </row>
    <row r="9" spans="4:14" ht="13.5">
      <c r="D9" s="37" t="s">
        <v>1</v>
      </c>
      <c r="E9" s="26"/>
      <c r="F9" s="37" t="s">
        <v>1</v>
      </c>
      <c r="G9" s="37" t="s">
        <v>1</v>
      </c>
      <c r="H9" s="37" t="s">
        <v>14</v>
      </c>
      <c r="I9" s="37"/>
      <c r="J9" s="37"/>
      <c r="K9" s="26"/>
      <c r="L9" s="26"/>
      <c r="N9" s="22"/>
    </row>
    <row r="10" spans="4:14" ht="14.25" thickBot="1">
      <c r="D10" s="4"/>
      <c r="E10" s="4"/>
      <c r="N10" s="22"/>
    </row>
    <row r="11" spans="1:14" ht="44.25" customHeight="1" thickBot="1">
      <c r="A11" s="48" t="s">
        <v>2</v>
      </c>
      <c r="B11" s="48"/>
      <c r="C11" s="48"/>
      <c r="D11" s="8">
        <v>32854</v>
      </c>
      <c r="F11" s="8">
        <v>31830</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22"/>
    </row>
    <row r="13" spans="1:14" ht="224.25" thickBot="1">
      <c r="A13" s="49" t="s">
        <v>20</v>
      </c>
      <c r="B13" s="50"/>
      <c r="C13" s="51"/>
      <c r="D13" s="8">
        <v>35714</v>
      </c>
      <c r="F13" s="8">
        <v>44102</v>
      </c>
      <c r="G13" s="5">
        <f>F13-D13</f>
        <v>8388</v>
      </c>
      <c r="H13" s="6">
        <f>IF((D13&gt;F13),(D13-F13)/D13,IF(D13&lt;F13,-(D13-F13)/D13,IF(D13=F13,0)))</f>
        <v>0.23486587892703142</v>
      </c>
      <c r="I13" s="3">
        <f>IF(D13-F13&lt;200,0,IF(D13-F13&gt;200,1,IF(D13-F13=200,1)))</f>
        <v>0</v>
      </c>
      <c r="J13" s="3">
        <f>IF(F13-D13&lt;200,0,IF(F13-D13&gt;200,1,IF(F13-D13=200,1)))</f>
        <v>1</v>
      </c>
      <c r="K13" s="4">
        <f>IF(H13&lt;0.15,0,IF(H13&gt;0.15,1,IF(H13=0.15,1)))</f>
        <v>1</v>
      </c>
      <c r="L13" s="4" t="str">
        <f>IF((H13&lt;15%)*AND(G13&lt;100000),"NO","YES")</f>
        <v>YES</v>
      </c>
      <c r="M13" s="10" t="s">
        <v>45</v>
      </c>
      <c r="N13" s="13"/>
    </row>
    <row r="14" spans="4:14" ht="14.25" thickBot="1">
      <c r="D14" s="5"/>
      <c r="F14" s="5"/>
      <c r="G14" s="5"/>
      <c r="H14" s="6"/>
      <c r="K14" s="4"/>
      <c r="L14" s="4"/>
      <c r="N14" s="22"/>
    </row>
    <row r="15" spans="1:14" ht="19.5" customHeight="1" thickBot="1">
      <c r="A15" s="45" t="s">
        <v>3</v>
      </c>
      <c r="B15" s="45"/>
      <c r="C15" s="45"/>
      <c r="D15" s="8">
        <v>10031</v>
      </c>
      <c r="F15" s="8">
        <v>9201</v>
      </c>
      <c r="G15" s="5">
        <f>F15-D15</f>
        <v>-830</v>
      </c>
      <c r="H15" s="6">
        <f>IF((D15&gt;F15),(D15-F15)/D15,IF(D15&lt;F15,-(D15-F15)/D15,IF(D15=F15,0)))</f>
        <v>0.08274349516498854</v>
      </c>
      <c r="I15" s="3">
        <f>IF(D15-F15&lt;200,0,IF(D15-F15&gt;200,1,IF(D15-F15=200,1)))</f>
        <v>1</v>
      </c>
      <c r="J15" s="3">
        <f>IF(F15-D15&lt;200,0,IF(F15-D15&gt;200,1,IF(F15-D15=200,1)))</f>
        <v>0</v>
      </c>
      <c r="K15" s="4">
        <f>IF(H15&lt;0.15,0,IF(H15&gt;0.15,1,IF(H15=0.15,1)))</f>
        <v>0</v>
      </c>
      <c r="L15" s="4" t="str">
        <f>IF((H15&lt;15%)*AND(G15&lt;100000),"NO","YES")</f>
        <v>NO</v>
      </c>
      <c r="M15" s="10" t="str">
        <f>IF((L15="YES")*AND(I15+J15&lt;1),"Explanation not required, difference less than £200"," ")</f>
        <v> </v>
      </c>
      <c r="N15" s="13"/>
    </row>
    <row r="16" spans="4:14" ht="14.25" thickBot="1">
      <c r="D16" s="5"/>
      <c r="F16" s="5"/>
      <c r="G16" s="5"/>
      <c r="H16" s="6"/>
      <c r="K16" s="4"/>
      <c r="L16" s="4"/>
      <c r="N16" s="22"/>
    </row>
    <row r="17" spans="1:14" ht="252" thickBot="1">
      <c r="A17" s="45" t="s">
        <v>4</v>
      </c>
      <c r="B17" s="45"/>
      <c r="C17" s="45"/>
      <c r="D17" s="8">
        <v>9758</v>
      </c>
      <c r="F17" s="8">
        <v>8031</v>
      </c>
      <c r="G17" s="5">
        <f>F17-D17</f>
        <v>-1727</v>
      </c>
      <c r="H17" s="6">
        <f>IF((D17&gt;F17),(D17-F17)/D17,IF(D17&lt;F17,-(D17-F17)/D17,IF(D17=F17,0)))</f>
        <v>0.17698298831727813</v>
      </c>
      <c r="I17" s="3">
        <f>IF(D17-F17&lt;200,0,IF(D17-F17&gt;200,1,IF(D17-F17=200,1)))</f>
        <v>1</v>
      </c>
      <c r="J17" s="3">
        <f>IF(F17-D17&lt;200,0,IF(F17-D17&gt;200,1,IF(F17-D17=200,1)))</f>
        <v>0</v>
      </c>
      <c r="K17" s="4">
        <f>IF(H17&lt;0.15,0,IF(H17&gt;0.15,1,IF(H17=0.15,1)))</f>
        <v>1</v>
      </c>
      <c r="L17" s="4" t="str">
        <f>IF((H17&lt;15%)*AND(G17&lt;100000),"NO","YES")</f>
        <v>YES</v>
      </c>
      <c r="M17" s="10" t="s">
        <v>43</v>
      </c>
      <c r="N17" s="13"/>
    </row>
    <row r="18" spans="4:14" ht="14.25" thickBot="1">
      <c r="D18" s="5"/>
      <c r="F18" s="5"/>
      <c r="G18" s="5"/>
      <c r="H18" s="6"/>
      <c r="K18" s="4"/>
      <c r="L18" s="4"/>
      <c r="M18" s="10"/>
      <c r="N18" s="22"/>
    </row>
    <row r="19" spans="1:14" ht="19.5" customHeight="1" thickBot="1">
      <c r="A19" s="45" t="s">
        <v>7</v>
      </c>
      <c r="B19" s="45"/>
      <c r="C19" s="45"/>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IF((H19&lt;15%)*AND(G19&lt;100000),"NO","YES")</f>
        <v>NO</v>
      </c>
      <c r="M19" s="10" t="str">
        <f>IF((L19="YES")*AND(I19+J19&lt;1),"Explanation not required, difference less than £200"," ")</f>
        <v> </v>
      </c>
      <c r="N19" s="13"/>
    </row>
    <row r="20" spans="4:14" ht="14.25" thickBot="1">
      <c r="D20" s="5"/>
      <c r="F20" s="5"/>
      <c r="G20" s="5"/>
      <c r="H20" s="6"/>
      <c r="K20" s="4"/>
      <c r="L20" s="4"/>
      <c r="M20" s="41"/>
      <c r="N20" s="22"/>
    </row>
    <row r="21" spans="1:14" ht="280.5" thickBot="1">
      <c r="A21" s="45" t="s">
        <v>21</v>
      </c>
      <c r="B21" s="45"/>
      <c r="C21" s="45"/>
      <c r="D21" s="8">
        <v>37011</v>
      </c>
      <c r="F21" s="8">
        <v>22561</v>
      </c>
      <c r="G21" s="5">
        <f>F21-D21</f>
        <v>-14450</v>
      </c>
      <c r="H21" s="6">
        <f>IF((D21&gt;F21),(D21-F21)/D21,IF(D21&lt;F21,-(D21-F21)/D21,IF(D21=F21,0)))</f>
        <v>0.3904244684012861</v>
      </c>
      <c r="I21" s="3">
        <f>IF(D21-F21&lt;200,0,IF(D21-F21&gt;200,1,IF(D21-F21=200,1)))</f>
        <v>1</v>
      </c>
      <c r="J21" s="3">
        <f>IF(F21-D21&lt;200,0,IF(F21-D21&gt;200,1,IF(F21-D21=200,1)))</f>
        <v>0</v>
      </c>
      <c r="K21" s="4">
        <f>IF(H21&lt;0.15,0,IF(H21&gt;0.15,1,IF(H21=0.15,1)))</f>
        <v>1</v>
      </c>
      <c r="L21" s="4" t="str">
        <f>IF((H21&lt;15%)*AND(G21&lt;100000),"NO","YES")</f>
        <v>YES</v>
      </c>
      <c r="M21" s="10" t="s">
        <v>44</v>
      </c>
      <c r="N21" s="13"/>
    </row>
    <row r="22" spans="4:14" ht="14.25" thickBot="1">
      <c r="D22" s="5"/>
      <c r="F22" s="5"/>
      <c r="G22" s="5"/>
      <c r="H22" s="6"/>
      <c r="K22" s="4"/>
      <c r="L22" s="4"/>
      <c r="M22" s="42"/>
      <c r="N22" s="42"/>
    </row>
    <row r="23" spans="1:14" ht="19.5" customHeight="1" thickBot="1">
      <c r="A23" s="7" t="s">
        <v>5</v>
      </c>
      <c r="D23" s="2">
        <f>D11+D13+D15-D17-D19-D21</f>
        <v>31830</v>
      </c>
      <c r="F23" s="2">
        <f>F11+F13+F15-F17-F19-F21</f>
        <v>54541</v>
      </c>
      <c r="G23" s="5"/>
      <c r="H23" s="6"/>
      <c r="K23" s="4"/>
      <c r="L23" s="4"/>
      <c r="M23" s="14" t="s">
        <v>12</v>
      </c>
      <c r="N23" s="42"/>
    </row>
    <row r="24" spans="1:14" s="16" customFormat="1" ht="13.5">
      <c r="A24" s="15"/>
      <c r="D24" s="17"/>
      <c r="F24" s="17"/>
      <c r="G24" s="5"/>
      <c r="H24" s="18"/>
      <c r="K24" s="19"/>
      <c r="L24" s="20" t="str">
        <f>IF(F23&gt;(2*F13),"YES","NO")</f>
        <v>NO</v>
      </c>
      <c r="M24" s="21" t="str">
        <f>IF(F23&gt;(2*F13),"EXPLANATION REQUIRED ON RESERVES TAB AS TO WHY CARRY FORWARD RESERVES ARE GREATER THAN TWICE INCOME FROM LOCAL TAXATION/LEVIES"," ")</f>
        <v> </v>
      </c>
      <c r="N24" s="27"/>
    </row>
    <row r="25" spans="4:14" ht="14.25" thickBot="1">
      <c r="D25" s="5"/>
      <c r="F25" s="5"/>
      <c r="G25" s="5"/>
      <c r="H25" s="6"/>
      <c r="K25" s="4"/>
      <c r="L25" s="4"/>
      <c r="M25" s="42"/>
      <c r="N25" s="42"/>
    </row>
    <row r="26" spans="1:14" ht="19.5" customHeight="1" thickBot="1">
      <c r="A26" s="45" t="s">
        <v>9</v>
      </c>
      <c r="B26" s="45"/>
      <c r="C26" s="45"/>
      <c r="D26" s="8">
        <v>31830</v>
      </c>
      <c r="F26" s="8">
        <v>54541</v>
      </c>
      <c r="G26" s="5"/>
      <c r="H26" s="6"/>
      <c r="K26" s="4"/>
      <c r="L26" s="4"/>
      <c r="M26" s="14" t="s">
        <v>12</v>
      </c>
      <c r="N26" s="42"/>
    </row>
    <row r="27" spans="4:14" ht="14.25" thickBot="1">
      <c r="D27" s="5"/>
      <c r="F27" s="5"/>
      <c r="G27" s="5"/>
      <c r="H27" s="6"/>
      <c r="K27" s="4"/>
      <c r="L27" s="4"/>
      <c r="M27" s="42"/>
      <c r="N27" s="42"/>
    </row>
    <row r="28" spans="1:14" ht="19.5" customHeight="1" thickBot="1">
      <c r="A28" s="45" t="s">
        <v>8</v>
      </c>
      <c r="B28" s="45"/>
      <c r="C28" s="45"/>
      <c r="D28" s="8">
        <v>169486</v>
      </c>
      <c r="F28" s="8">
        <v>170936</v>
      </c>
      <c r="G28" s="5">
        <f>F28-D28</f>
        <v>1450</v>
      </c>
      <c r="H28" s="6">
        <f>IF((D28&gt;F28),(D28-F28)/D28,IF(D28&lt;F28,-(D28-F28)/D28,IF(D28=F28,0)))</f>
        <v>0.008555278902092208</v>
      </c>
      <c r="I28" s="3">
        <f>IF(D28-F28&lt;200,0,IF(D28-F28&gt;200,1,IF(D28-F28=200,1)))</f>
        <v>0</v>
      </c>
      <c r="J28" s="3">
        <f>IF(F28-D28&lt;200,0,IF(F28-D28&gt;200,1,IF(F28-D28=200,1)))</f>
        <v>1</v>
      </c>
      <c r="K28" s="4">
        <f>IF(H28&lt;0.15,0,IF(H28&gt;0.15,1,IF(H28=0.15,1)))</f>
        <v>0</v>
      </c>
      <c r="L28" s="4" t="str">
        <f>IF((H28&lt;15%)*AND(G28&lt;100000),"NO","YES")</f>
        <v>NO</v>
      </c>
      <c r="M28" s="10" t="str">
        <f>IF((L28="YES")*AND(I28+J28&lt;1),"Explanation not required, difference less than £200"," ")</f>
        <v> </v>
      </c>
      <c r="N28" s="13"/>
    </row>
    <row r="29" spans="4:14" ht="14.25" thickBot="1">
      <c r="D29" s="5"/>
      <c r="F29" s="5"/>
      <c r="G29" s="5"/>
      <c r="H29" s="6"/>
      <c r="K29" s="4"/>
      <c r="L29" s="4"/>
      <c r="M29" s="42"/>
      <c r="N29" s="42"/>
    </row>
    <row r="30" spans="1:14" ht="19.5" customHeight="1" thickBot="1">
      <c r="A30" s="45" t="s">
        <v>6</v>
      </c>
      <c r="B30" s="45"/>
      <c r="C30" s="45"/>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IF((H30&lt;15%)*AND(G30&lt;100000),"NO","YES")</f>
        <v>NO</v>
      </c>
      <c r="M30" s="10" t="str">
        <f>IF((L30="YES")*AND(I30+J30&lt;1),"Explanation not required, difference less than £200"," ")</f>
        <v> </v>
      </c>
      <c r="N30" s="13"/>
    </row>
    <row r="31" spans="8:14" ht="13.5">
      <c r="H31" s="6"/>
      <c r="K31" s="4"/>
      <c r="L31" s="4"/>
      <c r="M31" s="42"/>
      <c r="N31" s="42"/>
    </row>
    <row r="32" spans="3:13" ht="13.5">
      <c r="C32" s="11" t="s">
        <v>11</v>
      </c>
      <c r="M32" s="42"/>
    </row>
    <row r="33" spans="13:22" ht="15" customHeight="1">
      <c r="M33" s="42"/>
      <c r="O33" s="25"/>
      <c r="P33" s="25"/>
      <c r="Q33" s="25"/>
      <c r="R33" s="25"/>
      <c r="S33" s="25"/>
      <c r="T33" s="25"/>
      <c r="U33" s="25"/>
      <c r="V33" s="25"/>
    </row>
    <row r="34" spans="3:22" ht="13.5">
      <c r="C34" s="11" t="s">
        <v>13</v>
      </c>
      <c r="M34" s="42"/>
      <c r="N34" s="25"/>
      <c r="O34" s="25"/>
      <c r="P34" s="25"/>
      <c r="Q34" s="25"/>
      <c r="R34" s="25"/>
      <c r="S34" s="25"/>
      <c r="T34" s="25"/>
      <c r="U34" s="25"/>
      <c r="V34" s="25"/>
    </row>
    <row r="36" spans="3:13" ht="13.5">
      <c r="C36" s="11" t="s">
        <v>19</v>
      </c>
      <c r="M36" s="42"/>
    </row>
  </sheetData>
  <sheetProtection/>
  <mergeCells count="11">
    <mergeCell ref="A30:C30"/>
    <mergeCell ref="A11:C11"/>
    <mergeCell ref="A13:C13"/>
    <mergeCell ref="A15:C15"/>
    <mergeCell ref="A17:C17"/>
    <mergeCell ref="A5:H5"/>
    <mergeCell ref="A19:C19"/>
    <mergeCell ref="A21:C21"/>
    <mergeCell ref="A1:K1"/>
    <mergeCell ref="A26:C26"/>
    <mergeCell ref="A28:C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G12" sqref="G12"/>
    </sheetView>
  </sheetViews>
  <sheetFormatPr defaultColWidth="9.140625" defaultRowHeight="15"/>
  <sheetData>
    <row r="1" spans="1:6" ht="15.75" customHeight="1">
      <c r="A1" s="31" t="s">
        <v>22</v>
      </c>
      <c r="F1" s="30" t="s">
        <v>42</v>
      </c>
    </row>
    <row r="2" ht="15.75" customHeight="1">
      <c r="A2" s="40" t="s">
        <v>35</v>
      </c>
    </row>
    <row r="3" ht="14.25">
      <c r="A3" t="s">
        <v>23</v>
      </c>
    </row>
    <row r="5" spans="4:6" ht="14.25">
      <c r="D5" s="30" t="s">
        <v>1</v>
      </c>
      <c r="E5" s="30" t="s">
        <v>1</v>
      </c>
      <c r="F5" s="30" t="s">
        <v>1</v>
      </c>
    </row>
    <row r="6" ht="14.25">
      <c r="A6" s="30" t="s">
        <v>24</v>
      </c>
    </row>
    <row r="7" spans="2:4" ht="14.25">
      <c r="B7" s="33" t="s">
        <v>27</v>
      </c>
      <c r="D7" s="33"/>
    </row>
    <row r="8" spans="2:4" ht="15" customHeight="1">
      <c r="B8" s="33" t="s">
        <v>28</v>
      </c>
      <c r="D8" s="33"/>
    </row>
    <row r="9" spans="2:4" ht="14.25">
      <c r="B9" s="33" t="s">
        <v>29</v>
      </c>
      <c r="D9" s="33"/>
    </row>
    <row r="10" spans="2:4" ht="14.25">
      <c r="B10" s="33" t="s">
        <v>30</v>
      </c>
      <c r="D10" s="33"/>
    </row>
    <row r="11" spans="2:4" ht="14.25">
      <c r="B11" s="33" t="s">
        <v>31</v>
      </c>
      <c r="D11" s="33"/>
    </row>
    <row r="12" spans="2:4" ht="14.25">
      <c r="B12" s="33" t="s">
        <v>32</v>
      </c>
      <c r="D12" s="33"/>
    </row>
    <row r="13" spans="2:4" ht="14.25">
      <c r="B13" s="33" t="s">
        <v>33</v>
      </c>
      <c r="D13" s="33"/>
    </row>
    <row r="14" ht="14.25">
      <c r="E14" s="32">
        <f>SUM(D7:D13)</f>
        <v>0</v>
      </c>
    </row>
    <row r="16" spans="1:4" ht="14.25">
      <c r="A16" s="30" t="s">
        <v>25</v>
      </c>
      <c r="D16" s="33"/>
    </row>
    <row r="17" ht="14.25">
      <c r="E17" s="32">
        <f>D16</f>
        <v>0</v>
      </c>
    </row>
    <row r="18" spans="1:6" ht="15" thickBot="1">
      <c r="A18" s="30" t="s">
        <v>26</v>
      </c>
      <c r="F18" s="34">
        <f>E14+E17</f>
        <v>0</v>
      </c>
    </row>
    <row r="19" ht="1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Suzanna</cp:lastModifiedBy>
  <cp:lastPrinted>2020-03-19T12:45:09Z</cp:lastPrinted>
  <dcterms:created xsi:type="dcterms:W3CDTF">2012-07-11T10:01:28Z</dcterms:created>
  <dcterms:modified xsi:type="dcterms:W3CDTF">2021-07-07T14:28:52Z</dcterms:modified>
  <cp:category/>
  <cp:version/>
  <cp:contentType/>
  <cp:contentStatus/>
</cp:coreProperties>
</file>